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1"/>
  </bookViews>
  <sheets>
    <sheet name="Recepcionista" sheetId="1" state="visible" r:id="rId2"/>
    <sheet name="Resumo" sheetId="2" state="visible" r:id="rId3"/>
    <sheet name="Uniformes" sheetId="3" state="visible" r:id="rId4"/>
  </sheets>
  <definedNames>
    <definedName function="false" hidden="false" localSheetId="0" name="_xlnm.Print_Area" vbProcedure="false">Recepcionista!$A$1:$D$127</definedName>
    <definedName function="false" hidden="false" localSheetId="1" name="_xlnm.Print_Area" vbProcedure="false">Resumo!$B$1:$G$7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<sst xmlns="http://schemas.openxmlformats.org/spreadsheetml/2006/main" count="249" uniqueCount="160">
  <si>
    <t>PLANILHA DE CUSTOS E FORMAÇÃO DE PREÇOS</t>
  </si>
  <si>
    <t>Nº Processo:</t>
  </si>
  <si>
    <t>Licitação Nº:</t>
  </si>
  <si>
    <t>Dia:</t>
  </si>
  <si>
    <t>Horário:</t>
  </si>
  <si>
    <t>Discriminação dos Serviços (dados referentes à contratação)</t>
  </si>
  <si>
    <t>A</t>
  </si>
  <si>
    <t>Data de apresentação da proposta (dia/ mês/ ano):</t>
  </si>
  <si>
    <t>B</t>
  </si>
  <si>
    <t>Município/ UF:</t>
  </si>
  <si>
    <t>Diamantina</t>
  </si>
  <si>
    <t>C</t>
  </si>
  <si>
    <t>Ano Acordo, Convenção ou Sentença Normativa em Dissídio Coletivo:</t>
  </si>
  <si>
    <t>MG001091/2018</t>
  </si>
  <si>
    <t>D</t>
  </si>
  <si>
    <t>Nº de meses de execução contratual</t>
  </si>
  <si>
    <t>Identificação do Serviço:</t>
  </si>
  <si>
    <t>Tipo de Serviço:</t>
  </si>
  <si>
    <t>Unidade de medida:</t>
  </si>
  <si>
    <t>Quantidade total a contratar (em função da unidade de medida)</t>
  </si>
  <si>
    <t>Serviço de Recepção </t>
  </si>
  <si>
    <t>Posto De Trabalho</t>
  </si>
  <si>
    <t>Mão de obra vinculada à execução contratual</t>
  </si>
  <si>
    <t>Dados para composição dos custos referente à mão de obra</t>
  </si>
  <si>
    <t>Tipo de serviço (mesmo serviço com características distintas):</t>
  </si>
  <si>
    <t>RECEPÇAO</t>
  </si>
  <si>
    <t>Classificação Brasileira de Ocupações (CBO)</t>
  </si>
  <si>
    <t>4221-05</t>
  </si>
  <si>
    <t>Salário Normativo da Categoria Profissional:</t>
  </si>
  <si>
    <t>Categoria profissional (vinculada à execução contratual):</t>
  </si>
  <si>
    <t>Recepcionista ou Atendente</t>
  </si>
  <si>
    <t> </t>
  </si>
  <si>
    <t>Data base da categoria (dia/ mês/ ano) </t>
  </si>
  <si>
    <t>Módulo 1: Composição da Remuneração</t>
  </si>
  <si>
    <t>Composição da Remuneração</t>
  </si>
  <si>
    <t>%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</si>
  <si>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</si>
  <si>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</si>
  <si>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</si>
  <si>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</si>
  <si>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</si>
  <si>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</si>
  <si>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</si>
  <si>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</si>
  <si>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</si>
  <si>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</si>
  <si>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</si>
  <si>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da Remuneração</t>
  </si>
  <si>
    <t>Módulo 2: Encargos e Benefícios Anuais, Mensais e Diários</t>
  </si>
  <si>
    <t>SUBMODULO 2.1 - 13º(décimo terceiro)  Salário, Férias e Adicional de Férias</t>
  </si>
  <si>
    <t>2.1</t>
  </si>
  <si>
    <t>13º (décimo terceiro) Salário, Férias e Adicional de Férias</t>
  </si>
  <si>
    <t>13º (décimo terceiro) Salário</t>
  </si>
  <si>
    <t>Férias e Adicional de Férias </t>
  </si>
  <si>
    <t>É facultado o empregado comverter 1/3 de férias em abono pecuniário no valor da remuneração....(CLT art. 143)</t>
  </si>
  <si>
    <t>Incidência do Submódulo 2.2</t>
  </si>
  <si>
    <t>11,11% corresponde 3,87% de 34,80%</t>
  </si>
  <si>
    <t>TOTAL</t>
  </si>
  <si>
    <t>SUBMÓDULO 2.2: ENCARGOS PREVIDENCIÁRIOS (GPS), FUNDO DE GARANTIA POR TEMPO DE SERVIÇO (FGTS) E OUTRAS CONTRIBUIÇÕES</t>
  </si>
  <si>
    <t>2.2</t>
  </si>
  <si>
    <t>GPS, FGTS e outras contribuições</t>
  </si>
  <si>
    <t>INSS                                    </t>
  </si>
  <si>
    <t>Salário de Educação                        </t>
  </si>
  <si>
    <t>SAT                                 </t>
  </si>
  <si>
    <t>SESC OU SESI                  </t>
  </si>
  <si>
    <t>SENAI – SENAC                           </t>
  </si>
  <si>
    <t>SEBRAE                                       </t>
  </si>
  <si>
    <t>INCRA                        </t>
  </si>
  <si>
    <t>H</t>
  </si>
  <si>
    <t>FGTS                                         </t>
  </si>
  <si>
    <t>Submódulo 2.3: Benefícios Mensais e Diários</t>
  </si>
  <si>
    <t>2.3</t>
  </si>
  <si>
    <t>Benefícios Mensais e Diários</t>
  </si>
  <si>
    <t>Transporte</t>
  </si>
  <si>
    <t>Auxilio Alimentação (Ticket Alimentação/ Refeição)</t>
  </si>
  <si>
    <t>Programa de Assistência Familiar ( PAF)</t>
  </si>
  <si>
    <t>Seguro de vida, invalidez e/ou funeral</t>
  </si>
  <si>
    <t>Total</t>
  </si>
  <si>
    <t>Quadro – Resumo do Módulo 2 – Encargos e Benefícios Anuais, Mensais e Diários</t>
  </si>
  <si>
    <t>Encargos e Benefícios Anuais, Mensais e Diários</t>
  </si>
  <si>
    <t>13º (décimo terceiro) Salário e Adicional de Férias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</si>
  <si>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</si>
  <si>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</si>
  <si>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</si>
  <si>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</si>
  <si>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Aviso Prévio Indenizado</t>
  </si>
  <si>
    <t>Aviso Prévio Trabalhado</t>
  </si>
  <si>
    <t>Incidência dos encargos do submódulo 2.2 sobre o Aviso Prévio Trabalhado</t>
  </si>
  <si>
    <t>Multa do FGTS e contribuição social sobre Aviso Prévio Trabalhado</t>
  </si>
  <si>
    <t>Módulo 4 – Custo de Reposição do Profissional Ausente</t>
  </si>
  <si>
    <t>Submódulo 4.1: Ausências Legais</t>
  </si>
  <si>
    <t>4.1</t>
  </si>
  <si>
    <t>Ausências legais</t>
  </si>
  <si>
    <t>Férias</t>
  </si>
  <si>
    <t>Ausências Legais</t>
  </si>
  <si>
    <t>Licença Paternidade</t>
  </si>
  <si>
    <t>Ausência por Acidente de Trabalho</t>
  </si>
  <si>
    <t>Afastamento Maternidade </t>
  </si>
  <si>
    <t>Outros(Especificar)</t>
  </si>
  <si>
    <t>Submódulo 4.2 – Intrajornada</t>
  </si>
  <si>
    <t>4.2</t>
  </si>
  <si>
    <t>Intrajornada</t>
  </si>
  <si>
    <t>Intervalo para Almoço ou Alimentação</t>
  </si>
  <si>
    <t>Quadro – Resumo do Módulo 4 –Custo de Reposição do Profissional Ausente</t>
  </si>
  <si>
    <t>Custo de Reposição do Profissional Ausente</t>
  </si>
  <si>
    <t>Ausência Legais</t>
  </si>
  <si>
    <t>Módulo 5 – Insumos Diversos</t>
  </si>
  <si>
    <t>Insumos Diversos</t>
  </si>
  <si>
    <t>Uniformes</t>
  </si>
  <si>
    <t>Equipamentos</t>
  </si>
  <si>
    <t>EPI</t>
  </si>
  <si>
    <t>Módulo 6 – Custos Indiretos, Tributos e Lucro</t>
  </si>
  <si>
    <t>Custos Indiretos, Tributos e Lucro</t>
  </si>
  <si>
    <t>Percentual (%)</t>
  </si>
  <si>
    <t>Custos Indiretos</t>
  </si>
  <si>
    <t>Lucro</t>
  </si>
  <si>
    <t>Tributos</t>
  </si>
  <si>
    <t>C.1</t>
  </si>
  <si>
    <t>Tributos Federais – PIS</t>
  </si>
  <si>
    <t>Tributos Federais – COFINS</t>
  </si>
  <si>
    <t>C.2</t>
  </si>
  <si>
    <t>Tributos Estaduais (especificar)</t>
  </si>
  <si>
    <t>C.3</t>
  </si>
  <si>
    <t>Tributos Municipais – ISS</t>
  </si>
  <si>
    <t>Total Tributos</t>
  </si>
  <si>
    <t>DIVISOR</t>
  </si>
  <si>
    <t>QUADRO-RESUMO DO CUSTO POR EMPREGADO.</t>
  </si>
  <si>
    <t>Mão de obra vinculada à execução contratual (valor por empregado)</t>
  </si>
  <si>
    <t>Módulo 1- Composição da Remuneração</t>
  </si>
  <si>
    <t>Módulo 2- Encargos e Benefícios Anuais, Mensais e Diários</t>
  </si>
  <si>
    <t>Módulo 3- Provisão para Rescisão</t>
  </si>
  <si>
    <t>Módulo 4- Custo de Reposição do Profissional Ausente</t>
  </si>
  <si>
    <t>Módulo 5 -Insumos Diversos</t>
  </si>
  <si>
    <t>Subtotal (A+B+C+D+E)</t>
  </si>
  <si>
    <t>Módulo 6 - Custos Indiretos, Tributos e Lucro</t>
  </si>
  <si>
    <t>Valor Total por Empregado</t>
  </si>
  <si>
    <t>TOTAL = E17*E127*12</t>
  </si>
  <si>
    <t>ANEXO VIII – PLANILHA DE FORMAÇÃO DE PREÇO MÉDIO</t>
  </si>
  <si>
    <t>PLANILHA RESUMO</t>
  </si>
  <si>
    <t>POSTO</t>
  </si>
  <si>
    <t>JORNADA</t>
  </si>
  <si>
    <t>QUANTIDADE</t>
  </si>
  <si>
    <t>VALOR UNITÁRIO</t>
  </si>
  <si>
    <t>VALOR MENSAL</t>
  </si>
  <si>
    <t>VALOR ANUAL</t>
  </si>
  <si>
    <t>01 - RECEPCIONISTA</t>
  </si>
  <si>
    <t>Jornada de trabalho de 44 horas semanais, cumpridas de segunda a sexta-feira. Diamantina/MG.</t>
  </si>
  <si>
    <t>UNIFORMES </t>
  </si>
  <si>
    <t>Número</t>
  </si>
  <si>
    <t>Especificação</t>
  </si>
  <si>
    <t>Quantidade</t>
  </si>
  <si>
    <t>Unidade</t>
  </si>
  <si>
    <t>Valor unitário</t>
  </si>
  <si>
    <t>Valor total anual (CxE)</t>
  </si>
  <si>
    <t>Valor total mensal (F/12)</t>
  </si>
  <si>
    <t>Calça Social Feminina/Masculina</t>
  </si>
  <si>
    <t>Peças</t>
  </si>
  <si>
    <t>Camisa Social Feminina/ Masculina Manga longa e Manga Curta</t>
  </si>
  <si>
    <t>Blazer Feminino/Masculino</t>
  </si>
  <si>
    <t>Sapato Feminino/Masculino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</si>
</sst>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&quot;R$ &quot;#,##0.00;[RED]&quot;-R$ &quot;#,##0.00"/>
    <numFmt numFmtId="167" formatCode="MM/DD/YYYY"/>
    <numFmt numFmtId="168" formatCode="_-* #,##0.00_-;\-* #,##0.00_-;_-* \-??_-;_-@_-"/>
    <numFmt numFmtId="169" formatCode="0%"/>
    <numFmt numFmtId="170" formatCode="0.00%"/>
    <numFmt numFmtId="171" formatCode="0.000%"/>
    <numFmt numFmtId="172" formatCode="0.0000"/>
    <numFmt numFmtId="173" formatCode="[$R$-416]\ #,##0.00;[RED]\-[$R$-416]\ #,##0.00"/>
    <numFmt numFmtId="174" formatCode="&quot;R$ &quot;#,##0.00"/>
  </numFmts>
  <fonts count="20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sz val="8"/>
      <color rgb="FF000000"/>
      <name val="Arial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Arial Narrow"/>
      <family val="2"/>
      <charset val="1"/>
    </font>
    <font>
      <sz val="9"/>
      <color rgb="FF000000"/>
      <name val="Arial"/>
      <family val="2"/>
      <charset val="1"/>
    </font>
    <font>
      <sz val="11"/>
      <color rgb="FF000000"/>
      <name val="Arial Narrow"/>
      <family val="2"/>
      <charset val="1"/>
    </font>
    <font>
      <sz val="10"/>
      <color rgb="FF000000"/>
      <name val="Arial Narrow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Arial Narrow,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4BD97"/>
        <bgColor rgb="FFC3D69B"/>
      </patternFill>
    </fill>
    <fill>
      <patternFill patternType="solid">
        <fgColor rgb="FFF2F2F2"/>
        <bgColor rgb="FFEEECE1"/>
      </patternFill>
    </fill>
    <fill>
      <patternFill patternType="solid">
        <fgColor rgb="FFDDD9C3"/>
        <bgColor rgb="FFD7E4BD"/>
      </patternFill>
    </fill>
    <fill>
      <patternFill patternType="solid">
        <fgColor rgb="FFC3D69B"/>
        <bgColor rgb="FFD7E4BD"/>
      </patternFill>
    </fill>
    <fill>
      <patternFill patternType="solid">
        <fgColor rgb="FFEEECE1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D7E4BD"/>
        <bgColor rgb="FFDDD9C3"/>
      </patternFill>
    </fill>
  </fills>
  <borders count="18">
    <border diagonalUp="false" diagonalDown="false">
      <left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/>
      <diagonal/>
    </border>
    <border diagonalUp="false" diagonalDown="false">
      <left style="thin">
        <color rgb="FF808080"/>
      </left>
      <right/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>
        <color rgb="FF808080"/>
      </bottom>
      <diagonal/>
    </border>
    <border diagonalUp="false" diagonalDown="false">
      <left/>
      <right/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>
        <color rgb="FF808080"/>
      </top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5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4" fillId="3" borderId="2" xfId="15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9" fontId="5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5" fillId="0" borderId="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4" fillId="0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4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4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9" fillId="5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5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5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4" fillId="6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5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5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0" fontId="5" fillId="4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0" fontId="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4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4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5" fillId="7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5" fillId="4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4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9" fillId="8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8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5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1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14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4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4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4" fillId="0" borderId="2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2" fontId="4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0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5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4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4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7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19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18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2F2F2"/>
      <rgbColor rgb="FFEEECE1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C3D69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5536"/>
  <sheetViews>
    <sheetView windowProtection="false" showFormulas="false" showGridLines="true" showRowColHeaders="true" showZeros="true" rightToLeft="false" tabSelected="false" showOutlineSymbols="true" defaultGridColor="true" view="normal" topLeftCell="A115" colorId="64" zoomScale="90" zoomScaleNormal="90" zoomScalePageLayoutView="100" workbookViewId="0">
      <selection pane="topLeft" activeCell="A1" activeCellId="0" sqref="A1"/>
    </sheetView>
  </sheetViews>
  <sheetFormatPr defaultRowHeight="13.8"/>
  <cols>
    <col collapsed="false" hidden="false" max="1" min="1" style="0" width="6.64651162790698"/>
    <col collapsed="false" hidden="false" max="2" min="2" style="0" width="71.1302325581395"/>
    <col collapsed="false" hidden="false" max="3" min="3" style="0" width="16.7348837209302"/>
    <col collapsed="false" hidden="false" max="4" min="4" style="1" width="22.2744186046512"/>
    <col collapsed="false" hidden="false" max="5" min="5" style="0" width="164.53488372093"/>
    <col collapsed="false" hidden="false" max="6" min="6" style="0" width="9.47441860465116"/>
    <col collapsed="false" hidden="false" max="1025" min="7" style="0" width="11.0744186046512"/>
  </cols>
  <sheetData>
    <row r="1" customFormat="false" ht="13.8" hidden="false" customHeight="false" outlineLevel="0" collapsed="false">
      <c r="A1" s="2" t="s">
        <v>0</v>
      </c>
      <c r="B1" s="2"/>
      <c r="C1" s="2"/>
      <c r="D1" s="2"/>
    </row>
    <row r="2" customFormat="false" ht="13.8" hidden="false" customHeight="false" outlineLevel="0" collapsed="false">
      <c r="A2" s="2"/>
      <c r="B2" s="2"/>
      <c r="C2" s="2"/>
      <c r="D2" s="2"/>
    </row>
    <row r="3" customFormat="false" ht="13.8" hidden="false" customHeight="false" outlineLevel="0" collapsed="false">
      <c r="A3" s="2"/>
      <c r="B3" s="2"/>
      <c r="C3" s="2"/>
      <c r="D3" s="2"/>
    </row>
    <row r="4" customFormat="false" ht="15" hidden="false" customHeight="false" outlineLevel="0" collapsed="false">
      <c r="A4" s="3" t="s">
        <v>1</v>
      </c>
      <c r="B4" s="3"/>
      <c r="C4" s="4"/>
      <c r="D4" s="4"/>
    </row>
    <row r="5" customFormat="false" ht="15" hidden="false" customHeight="false" outlineLevel="0" collapsed="false">
      <c r="A5" s="3" t="s">
        <v>2</v>
      </c>
      <c r="B5" s="3"/>
      <c r="C5" s="4"/>
      <c r="D5" s="4"/>
    </row>
    <row r="6" customFormat="false" ht="15" hidden="false" customHeight="false" outlineLevel="0" collapsed="false">
      <c r="A6" s="3" t="s">
        <v>3</v>
      </c>
      <c r="B6" s="3"/>
      <c r="C6" s="4"/>
      <c r="D6" s="4"/>
    </row>
    <row r="7" customFormat="false" ht="15" hidden="false" customHeight="false" outlineLevel="0" collapsed="false">
      <c r="A7" s="3" t="s">
        <v>4</v>
      </c>
      <c r="B7" s="3"/>
      <c r="C7" s="4"/>
      <c r="D7" s="4"/>
    </row>
    <row r="8" customFormat="false" ht="15" hidden="false" customHeight="false" outlineLevel="0" collapsed="false">
      <c r="A8" s="5" t="s">
        <v>5</v>
      </c>
      <c r="B8" s="5"/>
      <c r="C8" s="5"/>
      <c r="D8" s="5"/>
    </row>
    <row r="9" customFormat="false" ht="15" hidden="false" customHeight="false" outlineLevel="0" collapsed="false">
      <c r="A9" s="6" t="s">
        <v>6</v>
      </c>
      <c r="B9" s="6" t="s">
        <v>7</v>
      </c>
      <c r="C9" s="4"/>
      <c r="D9" s="4"/>
    </row>
    <row r="10" customFormat="false" ht="15" hidden="false" customHeight="false" outlineLevel="0" collapsed="false">
      <c r="A10" s="6" t="s">
        <v>8</v>
      </c>
      <c r="B10" s="6" t="s">
        <v>9</v>
      </c>
      <c r="C10" s="5" t="s">
        <v>10</v>
      </c>
      <c r="D10" s="5"/>
    </row>
    <row r="11" customFormat="false" ht="15" hidden="false" customHeight="false" outlineLevel="0" collapsed="false">
      <c r="A11" s="6" t="s">
        <v>11</v>
      </c>
      <c r="B11" s="7" t="s">
        <v>12</v>
      </c>
      <c r="C11" s="2" t="s">
        <v>13</v>
      </c>
      <c r="D11" s="2"/>
    </row>
    <row r="12" customFormat="false" ht="15" hidden="false" customHeight="false" outlineLevel="0" collapsed="false">
      <c r="A12" s="6" t="s">
        <v>14</v>
      </c>
      <c r="B12" s="6" t="s">
        <v>15</v>
      </c>
      <c r="C12" s="2" t="n">
        <v>12</v>
      </c>
      <c r="D12" s="2"/>
    </row>
    <row r="13" customFormat="false" ht="15" hidden="false" customHeight="false" outlineLevel="0" collapsed="false">
      <c r="A13" s="5" t="s">
        <v>16</v>
      </c>
      <c r="B13" s="5"/>
      <c r="C13" s="5"/>
      <c r="D13" s="5"/>
    </row>
    <row r="14" customFormat="false" ht="44.1" hidden="false" customHeight="true" outlineLevel="0" collapsed="false">
      <c r="A14" s="8" t="s">
        <v>17</v>
      </c>
      <c r="B14" s="8"/>
      <c r="C14" s="8" t="s">
        <v>18</v>
      </c>
      <c r="D14" s="9" t="s">
        <v>19</v>
      </c>
    </row>
    <row r="15" customFormat="false" ht="15" hidden="false" customHeight="false" outlineLevel="0" collapsed="false">
      <c r="A15" s="2" t="s">
        <v>20</v>
      </c>
      <c r="B15" s="2"/>
      <c r="C15" s="6" t="s">
        <v>21</v>
      </c>
      <c r="D15" s="10" t="n">
        <v>6</v>
      </c>
      <c r="E15" s="11"/>
    </row>
    <row r="16" customFormat="false" ht="15" hidden="false" customHeight="false" outlineLevel="0" collapsed="false">
      <c r="A16" s="2" t="s">
        <v>22</v>
      </c>
      <c r="B16" s="2"/>
      <c r="C16" s="2"/>
      <c r="D16" s="2"/>
    </row>
    <row r="17" customFormat="false" ht="15" hidden="false" customHeight="false" outlineLevel="0" collapsed="false">
      <c r="A17" s="2" t="s">
        <v>23</v>
      </c>
      <c r="B17" s="2"/>
      <c r="C17" s="2"/>
      <c r="D17" s="2"/>
    </row>
    <row r="18" customFormat="false" ht="15" hidden="false" customHeight="false" outlineLevel="0" collapsed="false">
      <c r="A18" s="12" t="n">
        <v>1</v>
      </c>
      <c r="B18" s="6" t="s">
        <v>24</v>
      </c>
      <c r="C18" s="13" t="s">
        <v>25</v>
      </c>
      <c r="D18" s="13"/>
    </row>
    <row r="19" customFormat="false" ht="15" hidden="false" customHeight="false" outlineLevel="0" collapsed="false">
      <c r="A19" s="12" t="n">
        <v>2</v>
      </c>
      <c r="B19" s="14" t="s">
        <v>26</v>
      </c>
      <c r="C19" s="15" t="s">
        <v>27</v>
      </c>
      <c r="D19" s="15"/>
    </row>
    <row r="20" customFormat="false" ht="15" hidden="false" customHeight="false" outlineLevel="0" collapsed="false">
      <c r="A20" s="12" t="n">
        <v>2</v>
      </c>
      <c r="B20" s="6" t="s">
        <v>28</v>
      </c>
      <c r="C20" s="16" t="n">
        <v>1699.14</v>
      </c>
      <c r="D20" s="16"/>
      <c r="E20" s="11"/>
    </row>
    <row r="21" customFormat="false" ht="15" hidden="false" customHeight="false" outlineLevel="0" collapsed="false">
      <c r="A21" s="12" t="n">
        <v>3</v>
      </c>
      <c r="B21" s="6" t="s">
        <v>29</v>
      </c>
      <c r="C21" s="13" t="s">
        <v>30</v>
      </c>
      <c r="D21" s="13"/>
      <c r="E21" s="17" t="s">
        <v>31</v>
      </c>
    </row>
    <row r="22" customFormat="false" ht="15" hidden="false" customHeight="false" outlineLevel="0" collapsed="false">
      <c r="A22" s="12" t="n">
        <v>4</v>
      </c>
      <c r="B22" s="6" t="s">
        <v>32</v>
      </c>
      <c r="C22" s="18" t="n">
        <v>43101</v>
      </c>
      <c r="D22" s="18"/>
    </row>
    <row r="23" customFormat="false" ht="15" hidden="false" customHeight="false" outlineLevel="0" collapsed="false">
      <c r="A23" s="2" t="s">
        <v>33</v>
      </c>
      <c r="B23" s="2"/>
      <c r="C23" s="2"/>
      <c r="D23" s="2"/>
    </row>
    <row r="24" customFormat="false" ht="15" hidden="false" customHeight="false" outlineLevel="0" collapsed="false">
      <c r="A24" s="5" t="n">
        <v>1</v>
      </c>
      <c r="B24" s="2" t="s">
        <v>34</v>
      </c>
      <c r="C24" s="12" t="s">
        <v>35</v>
      </c>
      <c r="D24" s="19" t="s">
        <v>36</v>
      </c>
    </row>
    <row r="25" customFormat="false" ht="15" hidden="false" customHeight="false" outlineLevel="0" collapsed="false">
      <c r="A25" s="12" t="s">
        <v>6</v>
      </c>
      <c r="B25" s="6" t="s">
        <v>37</v>
      </c>
      <c r="C25" s="6"/>
      <c r="D25" s="20" t="n">
        <v>1699.14</v>
      </c>
      <c r="E25" s="17"/>
    </row>
    <row r="26" customFormat="false" ht="15" hidden="false" customHeight="false" outlineLevel="0" collapsed="false">
      <c r="A26" s="12" t="s">
        <v>8</v>
      </c>
      <c r="B26" s="6" t="s">
        <v>38</v>
      </c>
      <c r="C26" s="21"/>
      <c r="D26" s="22"/>
    </row>
    <row r="27" customFormat="false" ht="15" hidden="false" customHeight="false" outlineLevel="0" collapsed="false">
      <c r="A27" s="12" t="s">
        <v>11</v>
      </c>
      <c r="B27" s="6" t="s">
        <v>39</v>
      </c>
      <c r="C27" s="21"/>
      <c r="D27" s="22"/>
    </row>
    <row r="28" customFormat="false" ht="15" hidden="false" customHeight="false" outlineLevel="0" collapsed="false">
      <c r="A28" s="12" t="s">
        <v>14</v>
      </c>
      <c r="B28" s="6" t="s">
        <v>40</v>
      </c>
      <c r="C28" s="21"/>
      <c r="D28" s="22"/>
    </row>
    <row r="29" customFormat="false" ht="15" hidden="false" customHeight="false" outlineLevel="0" collapsed="false">
      <c r="A29" s="12" t="s">
        <v>41</v>
      </c>
      <c r="B29" s="6" t="s">
        <v>42</v>
      </c>
      <c r="C29" s="6"/>
      <c r="D29" s="22"/>
    </row>
    <row r="30" customFormat="false" ht="15" hidden="false" customHeight="false" outlineLevel="0" collapsed="false">
      <c r="A30" s="12" t="s">
        <v>43</v>
      </c>
      <c r="B30" s="6" t="s">
        <v>44</v>
      </c>
      <c r="C30" s="6"/>
      <c r="D30" s="22"/>
      <c r="E30" s="23"/>
    </row>
    <row r="31" customFormat="false" ht="15" hidden="false" customHeight="false" outlineLevel="0" collapsed="false">
      <c r="A31" s="12" t="s">
        <v>45</v>
      </c>
      <c r="B31" s="6" t="s">
        <v>46</v>
      </c>
      <c r="C31" s="6"/>
      <c r="D31" s="22"/>
    </row>
    <row r="32" customFormat="false" ht="15" hidden="false" customHeight="false" outlineLevel="0" collapsed="false">
      <c r="A32" s="24" t="s">
        <v>47</v>
      </c>
      <c r="B32" s="24"/>
      <c r="C32" s="24"/>
      <c r="D32" s="25" t="n">
        <f aca="false">D25</f>
        <v>1699.14</v>
      </c>
    </row>
    <row r="33" customFormat="false" ht="13.8" hidden="false" customHeight="false" outlineLevel="0" collapsed="false">
      <c r="A33" s="26" t="s">
        <v>48</v>
      </c>
      <c r="B33" s="26"/>
      <c r="C33" s="26"/>
      <c r="D33" s="26"/>
    </row>
    <row r="34" customFormat="false" ht="13.8" hidden="false" customHeight="false" outlineLevel="0" collapsed="false">
      <c r="A34" s="13" t="s">
        <v>49</v>
      </c>
      <c r="B34" s="13"/>
      <c r="C34" s="13"/>
      <c r="D34" s="13"/>
      <c r="E34" s="27"/>
      <c r="F34" s="27"/>
    </row>
    <row r="35" customFormat="false" ht="15" hidden="false" customHeight="false" outlineLevel="0" collapsed="false">
      <c r="A35" s="5" t="s">
        <v>50</v>
      </c>
      <c r="B35" s="2" t="s">
        <v>51</v>
      </c>
      <c r="C35" s="12" t="s">
        <v>35</v>
      </c>
      <c r="D35" s="10" t="s">
        <v>36</v>
      </c>
      <c r="E35" s="27"/>
      <c r="F35" s="27"/>
    </row>
    <row r="36" customFormat="false" ht="15" hidden="false" customHeight="false" outlineLevel="0" collapsed="false">
      <c r="A36" s="12" t="s">
        <v>6</v>
      </c>
      <c r="B36" s="28" t="s">
        <v>52</v>
      </c>
      <c r="C36" s="29" t="n">
        <v>0.0833</v>
      </c>
      <c r="D36" s="30" t="n">
        <f aca="false">$D$32*C36</f>
        <v>141.538362</v>
      </c>
      <c r="E36" s="31"/>
      <c r="F36" s="27"/>
    </row>
    <row r="37" customFormat="false" ht="15" hidden="false" customHeight="false" outlineLevel="0" collapsed="false">
      <c r="A37" s="12" t="s">
        <v>8</v>
      </c>
      <c r="B37" s="28" t="s">
        <v>53</v>
      </c>
      <c r="C37" s="29" t="n">
        <v>0.0278</v>
      </c>
      <c r="D37" s="30" t="n">
        <f aca="false">$D$32*C37</f>
        <v>47.236092</v>
      </c>
      <c r="E37" s="31"/>
      <c r="F37" s="32" t="s">
        <v>54</v>
      </c>
    </row>
    <row r="38" customFormat="false" ht="15" hidden="false" customHeight="false" outlineLevel="0" collapsed="false">
      <c r="A38" s="12"/>
      <c r="B38" s="28"/>
      <c r="C38" s="29" t="n">
        <f aca="false">SUM(C36:C37)</f>
        <v>0.1111</v>
      </c>
      <c r="D38" s="30" t="n">
        <f aca="false">SUM(D36:D37)</f>
        <v>188.774454</v>
      </c>
      <c r="E38" s="31"/>
      <c r="F38" s="32"/>
    </row>
    <row r="39" customFormat="false" ht="15" hidden="false" customHeight="false" outlineLevel="0" collapsed="false">
      <c r="A39" s="12" t="s">
        <v>11</v>
      </c>
      <c r="B39" s="33" t="s">
        <v>55</v>
      </c>
      <c r="C39" s="29" t="n">
        <f aca="false">(C36+C37)*C51</f>
        <v>0.0408848</v>
      </c>
      <c r="D39" s="30" t="n">
        <f aca="false">$D$32*C39</f>
        <v>69.468999072</v>
      </c>
      <c r="E39" s="31" t="n">
        <f aca="false">36.8*0.1111</f>
        <v>4.08848</v>
      </c>
      <c r="F39" s="34" t="s">
        <v>56</v>
      </c>
    </row>
    <row r="40" customFormat="false" ht="15" hidden="false" customHeight="false" outlineLevel="0" collapsed="false">
      <c r="A40" s="24" t="s">
        <v>57</v>
      </c>
      <c r="B40" s="24"/>
      <c r="C40" s="24"/>
      <c r="D40" s="35" t="n">
        <f aca="false">SUM(D36:D39)</f>
        <v>447.017907072</v>
      </c>
      <c r="E40" s="27"/>
      <c r="F40" s="36" t="n">
        <f aca="false">34.8*0.1111</f>
        <v>3.86628</v>
      </c>
    </row>
    <row r="41" customFormat="false" ht="14.25" hidden="false" customHeight="true" outlineLevel="0" collapsed="false">
      <c r="A41" s="37" t="s">
        <v>58</v>
      </c>
      <c r="B41" s="37"/>
      <c r="C41" s="37"/>
      <c r="D41" s="37"/>
      <c r="E41" s="27"/>
      <c r="F41" s="34" t="n">
        <f aca="false">11.11*0.348</f>
        <v>3.86628</v>
      </c>
    </row>
    <row r="42" customFormat="false" ht="15" hidden="false" customHeight="false" outlineLevel="0" collapsed="false">
      <c r="A42" s="5" t="s">
        <v>59</v>
      </c>
      <c r="B42" s="2" t="s">
        <v>60</v>
      </c>
      <c r="C42" s="12" t="s">
        <v>35</v>
      </c>
      <c r="D42" s="10" t="s">
        <v>36</v>
      </c>
      <c r="E42" s="27"/>
      <c r="F42" s="27"/>
    </row>
    <row r="43" customFormat="false" ht="15" hidden="false" customHeight="false" outlineLevel="0" collapsed="false">
      <c r="A43" s="12" t="s">
        <v>6</v>
      </c>
      <c r="B43" s="6" t="s">
        <v>61</v>
      </c>
      <c r="C43" s="38" t="n">
        <v>0.2</v>
      </c>
      <c r="D43" s="39" t="n">
        <f aca="false">$D$32*C43</f>
        <v>339.828</v>
      </c>
      <c r="E43" s="40"/>
      <c r="F43" s="41"/>
    </row>
    <row r="44" customFormat="false" ht="15" hidden="false" customHeight="false" outlineLevel="0" collapsed="false">
      <c r="A44" s="12" t="s">
        <v>8</v>
      </c>
      <c r="B44" s="6" t="s">
        <v>62</v>
      </c>
      <c r="C44" s="38" t="n">
        <v>0.025</v>
      </c>
      <c r="D44" s="39" t="n">
        <f aca="false">$D$32*C44</f>
        <v>42.4785</v>
      </c>
      <c r="E44" s="42"/>
    </row>
    <row r="45" customFormat="false" ht="15" hidden="false" customHeight="false" outlineLevel="0" collapsed="false">
      <c r="A45" s="12" t="s">
        <v>11</v>
      </c>
      <c r="B45" s="6" t="s">
        <v>63</v>
      </c>
      <c r="C45" s="38" t="n">
        <v>0.03</v>
      </c>
      <c r="D45" s="39" t="n">
        <f aca="false">$D$32*C45</f>
        <v>50.9742</v>
      </c>
      <c r="E45" s="43"/>
      <c r="F45" s="44"/>
      <c r="G45" s="45"/>
      <c r="H45" s="46"/>
      <c r="I45" s="46"/>
      <c r="J45" s="46"/>
    </row>
    <row r="46" customFormat="false" ht="15" hidden="false" customHeight="false" outlineLevel="0" collapsed="false">
      <c r="A46" s="12" t="s">
        <v>14</v>
      </c>
      <c r="B46" s="6" t="s">
        <v>64</v>
      </c>
      <c r="C46" s="38" t="n">
        <v>0.015</v>
      </c>
      <c r="D46" s="39" t="n">
        <f aca="false">$D$32*C46</f>
        <v>25.4871</v>
      </c>
      <c r="E46" s="40"/>
      <c r="F46" s="47"/>
    </row>
    <row r="47" customFormat="false" ht="15" hidden="false" customHeight="false" outlineLevel="0" collapsed="false">
      <c r="A47" s="12" t="s">
        <v>41</v>
      </c>
      <c r="B47" s="6" t="s">
        <v>65</v>
      </c>
      <c r="C47" s="38" t="n">
        <v>0.01</v>
      </c>
      <c r="D47" s="39" t="n">
        <f aca="false">$D$32*C47</f>
        <v>16.9914</v>
      </c>
      <c r="E47" s="42"/>
    </row>
    <row r="48" customFormat="false" ht="15" hidden="false" customHeight="false" outlineLevel="0" collapsed="false">
      <c r="A48" s="12" t="s">
        <v>43</v>
      </c>
      <c r="B48" s="6" t="s">
        <v>66</v>
      </c>
      <c r="C48" s="38" t="n">
        <v>0.006</v>
      </c>
      <c r="D48" s="39" t="n">
        <f aca="false">$D$32*C48</f>
        <v>10.19484</v>
      </c>
      <c r="E48" s="42"/>
      <c r="F48" s="48"/>
    </row>
    <row r="49" customFormat="false" ht="15" hidden="false" customHeight="false" outlineLevel="0" collapsed="false">
      <c r="A49" s="12" t="s">
        <v>45</v>
      </c>
      <c r="B49" s="6" t="s">
        <v>67</v>
      </c>
      <c r="C49" s="38" t="n">
        <v>0.002</v>
      </c>
      <c r="D49" s="39" t="n">
        <f aca="false">$D$32*C49</f>
        <v>3.39828</v>
      </c>
      <c r="E49" s="42"/>
      <c r="F49" s="49"/>
    </row>
    <row r="50" customFormat="false" ht="15" hidden="false" customHeight="false" outlineLevel="0" collapsed="false">
      <c r="A50" s="12" t="s">
        <v>68</v>
      </c>
      <c r="B50" s="6" t="s">
        <v>69</v>
      </c>
      <c r="C50" s="38" t="n">
        <v>0.08</v>
      </c>
      <c r="D50" s="39" t="n">
        <f aca="false">$D$32*C50</f>
        <v>135.9312</v>
      </c>
      <c r="E50" s="42" t="s">
        <v>31</v>
      </c>
      <c r="F50" s="46"/>
    </row>
    <row r="51" customFormat="false" ht="15" hidden="false" customHeight="false" outlineLevel="0" collapsed="false">
      <c r="A51" s="5" t="s">
        <v>57</v>
      </c>
      <c r="B51" s="5"/>
      <c r="C51" s="50" t="n">
        <f aca="false">SUM(C43:C50)</f>
        <v>0.368</v>
      </c>
      <c r="D51" s="51" t="n">
        <f aca="false">SUM(D43:D50)</f>
        <v>625.28352</v>
      </c>
    </row>
    <row r="52" customFormat="false" ht="15" hidden="false" customHeight="false" outlineLevel="0" collapsed="false">
      <c r="A52" s="2" t="s">
        <v>70</v>
      </c>
      <c r="B52" s="2"/>
      <c r="C52" s="2"/>
      <c r="D52" s="2"/>
    </row>
    <row r="53" customFormat="false" ht="15" hidden="false" customHeight="false" outlineLevel="0" collapsed="false">
      <c r="A53" s="5" t="s">
        <v>71</v>
      </c>
      <c r="B53" s="2" t="s">
        <v>72</v>
      </c>
      <c r="C53" s="6"/>
      <c r="D53" s="10" t="s">
        <v>36</v>
      </c>
      <c r="E53" s="11"/>
    </row>
    <row r="54" customFormat="false" ht="15" hidden="false" customHeight="false" outlineLevel="0" collapsed="false">
      <c r="A54" s="12" t="s">
        <v>6</v>
      </c>
      <c r="B54" s="6" t="s">
        <v>73</v>
      </c>
      <c r="C54" s="52" t="n">
        <v>2.75</v>
      </c>
      <c r="D54" s="53" t="n">
        <f aca="false">C54*2*22 - (D32*0.06)</f>
        <v>19.0516</v>
      </c>
      <c r="E54" s="49"/>
    </row>
    <row r="55" customFormat="false" ht="15" hidden="false" customHeight="false" outlineLevel="0" collapsed="false">
      <c r="A55" s="12" t="s">
        <v>8</v>
      </c>
      <c r="B55" s="6" t="s">
        <v>74</v>
      </c>
      <c r="C55" s="54" t="n">
        <v>19.9</v>
      </c>
      <c r="D55" s="55" t="n">
        <f aca="false">C55*0.8*22</f>
        <v>350.24</v>
      </c>
      <c r="E55" s="56"/>
    </row>
    <row r="56" customFormat="false" ht="15" hidden="false" customHeight="false" outlineLevel="0" collapsed="false">
      <c r="A56" s="12" t="s">
        <v>11</v>
      </c>
      <c r="B56" s="6" t="s">
        <v>75</v>
      </c>
      <c r="C56" s="57"/>
      <c r="D56" s="55" t="n">
        <v>32.54</v>
      </c>
      <c r="E56" s="58"/>
    </row>
    <row r="57" customFormat="false" ht="15" hidden="false" customHeight="false" outlineLevel="0" collapsed="false">
      <c r="A57" s="12" t="s">
        <v>14</v>
      </c>
      <c r="B57" s="6" t="s">
        <v>76</v>
      </c>
      <c r="C57" s="59"/>
      <c r="D57" s="60" t="n">
        <v>7</v>
      </c>
      <c r="E57" s="17"/>
    </row>
    <row r="58" customFormat="false" ht="15" hidden="false" customHeight="false" outlineLevel="0" collapsed="false">
      <c r="A58" s="12" t="s">
        <v>41</v>
      </c>
      <c r="B58" s="6" t="s">
        <v>46</v>
      </c>
      <c r="C58" s="59"/>
      <c r="D58" s="60"/>
    </row>
    <row r="59" customFormat="false" ht="15" hidden="false" customHeight="false" outlineLevel="0" collapsed="false">
      <c r="A59" s="24" t="s">
        <v>77</v>
      </c>
      <c r="B59" s="24"/>
      <c r="C59" s="61"/>
      <c r="D59" s="35" t="n">
        <f aca="false">SUM(D54:D58)</f>
        <v>408.8316</v>
      </c>
    </row>
    <row r="60" customFormat="false" ht="15" hidden="false" customHeight="false" outlineLevel="0" collapsed="false">
      <c r="A60" s="2" t="s">
        <v>78</v>
      </c>
      <c r="B60" s="2"/>
      <c r="C60" s="2"/>
      <c r="D60" s="2"/>
    </row>
    <row r="61" customFormat="false" ht="15" hidden="false" customHeight="false" outlineLevel="0" collapsed="false">
      <c r="A61" s="5" t="n">
        <v>2</v>
      </c>
      <c r="B61" s="2" t="s">
        <v>79</v>
      </c>
      <c r="C61" s="2"/>
      <c r="D61" s="62" t="s">
        <v>36</v>
      </c>
    </row>
    <row r="62" customFormat="false" ht="15" hidden="false" customHeight="false" outlineLevel="0" collapsed="false">
      <c r="A62" s="12" t="s">
        <v>50</v>
      </c>
      <c r="B62" s="6" t="s">
        <v>80</v>
      </c>
      <c r="C62" s="63"/>
      <c r="D62" s="30" t="n">
        <f aca="false">D40</f>
        <v>447.017907072</v>
      </c>
    </row>
    <row r="63" customFormat="false" ht="15" hidden="false" customHeight="false" outlineLevel="0" collapsed="false">
      <c r="A63" s="12" t="s">
        <v>59</v>
      </c>
      <c r="B63" s="7" t="s">
        <v>60</v>
      </c>
      <c r="C63" s="63"/>
      <c r="D63" s="30" t="n">
        <f aca="false">D51</f>
        <v>625.28352</v>
      </c>
    </row>
    <row r="64" customFormat="false" ht="15" hidden="false" customHeight="false" outlineLevel="0" collapsed="false">
      <c r="A64" s="12" t="s">
        <v>71</v>
      </c>
      <c r="B64" s="7" t="s">
        <v>72</v>
      </c>
      <c r="C64" s="63"/>
      <c r="D64" s="30" t="n">
        <f aca="false">D59</f>
        <v>408.8316</v>
      </c>
    </row>
    <row r="65" customFormat="false" ht="15" hidden="false" customHeight="false" outlineLevel="0" collapsed="false">
      <c r="A65" s="24" t="s">
        <v>77</v>
      </c>
      <c r="B65" s="24"/>
      <c r="C65" s="64"/>
      <c r="D65" s="25" t="n">
        <f aca="false">SUM(D62:D64)</f>
        <v>1481.133027072</v>
      </c>
    </row>
    <row r="66" customFormat="false" ht="15" hidden="false" customHeight="false" outlineLevel="0" collapsed="false">
      <c r="A66" s="2" t="s">
        <v>81</v>
      </c>
      <c r="B66" s="2"/>
      <c r="C66" s="2"/>
      <c r="D66" s="2"/>
    </row>
    <row r="67" customFormat="false" ht="15" hidden="false" customHeight="false" outlineLevel="0" collapsed="false">
      <c r="A67" s="5" t="n">
        <v>3</v>
      </c>
      <c r="B67" s="2" t="s">
        <v>82</v>
      </c>
      <c r="C67" s="65" t="s">
        <v>35</v>
      </c>
      <c r="D67" s="62" t="s">
        <v>36</v>
      </c>
      <c r="E67" s="27"/>
    </row>
    <row r="68" customFormat="false" ht="15" hidden="false" customHeight="false" outlineLevel="0" collapsed="false">
      <c r="A68" s="12" t="s">
        <v>6</v>
      </c>
      <c r="B68" s="6" t="s">
        <v>83</v>
      </c>
      <c r="C68" s="66" t="n">
        <v>0.00416666666666667</v>
      </c>
      <c r="D68" s="67" t="n">
        <f aca="false">$D$32*C68</f>
        <v>7.07975000000001</v>
      </c>
      <c r="E68" s="40"/>
      <c r="F68" s="68"/>
    </row>
    <row r="69" customFormat="false" ht="15" hidden="false" customHeight="false" outlineLevel="0" collapsed="false">
      <c r="A69" s="12" t="s">
        <v>8</v>
      </c>
      <c r="B69" s="7" t="s">
        <v>84</v>
      </c>
      <c r="C69" s="66" t="n">
        <f aca="false">C68*C50</f>
        <v>0.000333333333333334</v>
      </c>
      <c r="D69" s="67" t="n">
        <f aca="false">$D$32*C69</f>
        <v>0.56638</v>
      </c>
      <c r="E69" s="69"/>
    </row>
    <row r="70" customFormat="false" ht="15" hidden="false" customHeight="false" outlineLevel="0" collapsed="false">
      <c r="A70" s="70" t="s">
        <v>11</v>
      </c>
      <c r="B70" s="6" t="s">
        <v>85</v>
      </c>
      <c r="C70" s="66" t="n">
        <v>0.043</v>
      </c>
      <c r="D70" s="67" t="n">
        <f aca="false">$D$32*C70</f>
        <v>73.06302</v>
      </c>
      <c r="E70" s="69"/>
      <c r="F70" s="71"/>
      <c r="G70" s="71"/>
    </row>
    <row r="71" customFormat="false" ht="15" hidden="false" customHeight="false" outlineLevel="0" collapsed="false">
      <c r="A71" s="70" t="s">
        <v>14</v>
      </c>
      <c r="B71" s="6" t="s">
        <v>86</v>
      </c>
      <c r="C71" s="72" t="n">
        <v>0.0194444444444444</v>
      </c>
      <c r="D71" s="67" t="n">
        <f aca="false">$D$32*C71</f>
        <v>33.0388333333333</v>
      </c>
      <c r="E71" s="31"/>
    </row>
    <row r="72" customFormat="false" ht="16.5" hidden="false" customHeight="true" outlineLevel="0" collapsed="false">
      <c r="A72" s="12" t="s">
        <v>41</v>
      </c>
      <c r="B72" s="7" t="s">
        <v>87</v>
      </c>
      <c r="C72" s="66" t="n">
        <f aca="false">C71*C51</f>
        <v>0.00715555555555554</v>
      </c>
      <c r="D72" s="67" t="n">
        <f aca="false">$D$32*C72</f>
        <v>12.1582906666666</v>
      </c>
      <c r="E72" s="31"/>
    </row>
    <row r="73" customFormat="false" ht="15" hidden="false" customHeight="false" outlineLevel="0" collapsed="false">
      <c r="A73" s="12" t="s">
        <v>8</v>
      </c>
      <c r="B73" s="6" t="s">
        <v>88</v>
      </c>
      <c r="C73" s="63" t="n">
        <v>0.000776</v>
      </c>
      <c r="D73" s="73" t="n">
        <f aca="false">$D$32*C73</f>
        <v>1.31853264</v>
      </c>
      <c r="E73" s="31"/>
    </row>
    <row r="74" customFormat="false" ht="15" hidden="false" customHeight="false" outlineLevel="0" collapsed="false">
      <c r="A74" s="24" t="s">
        <v>77</v>
      </c>
      <c r="B74" s="24"/>
      <c r="C74" s="74" t="n">
        <f aca="false">SUM(C68:C73)</f>
        <v>0.0748759999999999</v>
      </c>
      <c r="D74" s="35" t="n">
        <f aca="false">SUM(D68:D73)</f>
        <v>127.22480664</v>
      </c>
    </row>
    <row r="75" customFormat="false" ht="15" hidden="false" customHeight="false" outlineLevel="0" collapsed="false">
      <c r="A75" s="2" t="s">
        <v>89</v>
      </c>
      <c r="B75" s="2"/>
      <c r="C75" s="2"/>
      <c r="D75" s="2"/>
    </row>
    <row r="76" customFormat="false" ht="15" hidden="false" customHeight="false" outlineLevel="0" collapsed="false">
      <c r="A76" s="2" t="s">
        <v>90</v>
      </c>
      <c r="B76" s="2"/>
      <c r="C76" s="2"/>
      <c r="D76" s="2"/>
    </row>
    <row r="77" customFormat="false" ht="15" hidden="false" customHeight="false" outlineLevel="0" collapsed="false">
      <c r="A77" s="5" t="s">
        <v>91</v>
      </c>
      <c r="B77" s="2" t="s">
        <v>92</v>
      </c>
      <c r="C77" s="12" t="s">
        <v>35</v>
      </c>
      <c r="D77" s="75" t="s">
        <v>36</v>
      </c>
      <c r="E77" s="27"/>
    </row>
    <row r="78" customFormat="false" ht="15" hidden="false" customHeight="false" outlineLevel="0" collapsed="false">
      <c r="A78" s="12" t="s">
        <v>6</v>
      </c>
      <c r="B78" s="6" t="s">
        <v>93</v>
      </c>
      <c r="C78" s="66" t="n">
        <v>0.0833</v>
      </c>
      <c r="D78" s="30" t="n">
        <f aca="false">$D$32*C78</f>
        <v>141.538362</v>
      </c>
      <c r="E78" s="31"/>
    </row>
    <row r="79" customFormat="false" ht="15" hidden="false" customHeight="false" outlineLevel="0" collapsed="false">
      <c r="A79" s="12" t="s">
        <v>8</v>
      </c>
      <c r="B79" s="7" t="s">
        <v>94</v>
      </c>
      <c r="C79" s="66" t="n">
        <v>0.0028</v>
      </c>
      <c r="D79" s="30" t="n">
        <f aca="false">$D$32*C79</f>
        <v>4.757592</v>
      </c>
      <c r="E79" s="31"/>
    </row>
    <row r="80" customFormat="false" ht="15" hidden="false" customHeight="false" outlineLevel="0" collapsed="false">
      <c r="A80" s="12" t="s">
        <v>11</v>
      </c>
      <c r="B80" s="6" t="s">
        <v>95</v>
      </c>
      <c r="C80" s="66" t="n">
        <v>0.0002</v>
      </c>
      <c r="D80" s="30" t="n">
        <f aca="false">$D$32*C80</f>
        <v>0.339828</v>
      </c>
      <c r="E80" s="69"/>
    </row>
    <row r="81" customFormat="false" ht="15" hidden="false" customHeight="false" outlineLevel="0" collapsed="false">
      <c r="A81" s="12" t="s">
        <v>14</v>
      </c>
      <c r="B81" s="76" t="s">
        <v>96</v>
      </c>
      <c r="C81" s="77" t="n">
        <v>0.0003</v>
      </c>
      <c r="D81" s="78" t="n">
        <f aca="false">$D$32*C81</f>
        <v>0.509742</v>
      </c>
      <c r="E81" s="69"/>
    </row>
    <row r="82" customFormat="false" ht="15" hidden="false" customHeight="false" outlineLevel="0" collapsed="false">
      <c r="A82" s="12" t="s">
        <v>41</v>
      </c>
      <c r="B82" s="7" t="s">
        <v>97</v>
      </c>
      <c r="C82" s="66" t="n">
        <v>0.00074</v>
      </c>
      <c r="D82" s="30" t="n">
        <f aca="false">$D$32*C82</f>
        <v>1.2573636</v>
      </c>
      <c r="E82" s="31"/>
    </row>
    <row r="83" customFormat="false" ht="15" hidden="false" customHeight="false" outlineLevel="0" collapsed="false">
      <c r="A83" s="12" t="s">
        <v>43</v>
      </c>
      <c r="B83" s="6" t="s">
        <v>98</v>
      </c>
      <c r="C83" s="63"/>
      <c r="D83" s="60"/>
      <c r="E83" s="69"/>
    </row>
    <row r="84" customFormat="false" ht="15" hidden="false" customHeight="false" outlineLevel="0" collapsed="false">
      <c r="A84" s="12" t="s">
        <v>45</v>
      </c>
      <c r="B84" s="7" t="s">
        <v>55</v>
      </c>
      <c r="C84" s="63" t="n">
        <f aca="false">SUM(C78:C82)*C51</f>
        <v>0.03214112</v>
      </c>
      <c r="D84" s="60" t="n">
        <f aca="false">D32*C84</f>
        <v>54.6122626368</v>
      </c>
      <c r="E84" s="79"/>
    </row>
    <row r="85" customFormat="false" ht="15" hidden="false" customHeight="false" outlineLevel="0" collapsed="false">
      <c r="A85" s="24" t="s">
        <v>77</v>
      </c>
      <c r="B85" s="24"/>
      <c r="C85" s="64"/>
      <c r="D85" s="35" t="n">
        <f aca="false">SUM(D78:D84)</f>
        <v>203.0151502368</v>
      </c>
    </row>
    <row r="86" customFormat="false" ht="15" hidden="false" customHeight="false" outlineLevel="0" collapsed="false">
      <c r="A86" s="80" t="s">
        <v>99</v>
      </c>
      <c r="B86" s="80"/>
      <c r="C86" s="80"/>
      <c r="D86" s="80"/>
      <c r="E86" s="23"/>
    </row>
    <row r="87" customFormat="false" ht="15" hidden="false" customHeight="false" outlineLevel="0" collapsed="false">
      <c r="A87" s="5" t="s">
        <v>100</v>
      </c>
      <c r="B87" s="81" t="s">
        <v>101</v>
      </c>
      <c r="C87" s="12"/>
      <c r="D87" s="10" t="s">
        <v>36</v>
      </c>
    </row>
    <row r="88" customFormat="false" ht="15" hidden="false" customHeight="false" outlineLevel="0" collapsed="false">
      <c r="A88" s="12" t="s">
        <v>6</v>
      </c>
      <c r="B88" s="6" t="s">
        <v>102</v>
      </c>
      <c r="C88" s="82"/>
      <c r="D88" s="60"/>
    </row>
    <row r="89" customFormat="false" ht="15" hidden="false" customHeight="false" outlineLevel="0" collapsed="false">
      <c r="A89" s="12" t="s">
        <v>8</v>
      </c>
      <c r="B89" s="7" t="s">
        <v>55</v>
      </c>
      <c r="C89" s="82"/>
      <c r="D89" s="60"/>
    </row>
    <row r="90" customFormat="false" ht="15" hidden="false" customHeight="false" outlineLevel="0" collapsed="false">
      <c r="A90" s="5" t="s">
        <v>77</v>
      </c>
      <c r="B90" s="5"/>
      <c r="C90" s="82"/>
      <c r="D90" s="60"/>
    </row>
    <row r="91" customFormat="false" ht="15" hidden="false" customHeight="false" outlineLevel="0" collapsed="false">
      <c r="A91" s="24" t="s">
        <v>77</v>
      </c>
      <c r="B91" s="24"/>
      <c r="C91" s="83"/>
      <c r="D91" s="35"/>
    </row>
    <row r="92" customFormat="false" ht="15.95" hidden="false" customHeight="true" outlineLevel="0" collapsed="false">
      <c r="A92" s="84" t="s">
        <v>103</v>
      </c>
      <c r="B92" s="84"/>
      <c r="C92" s="84"/>
      <c r="D92" s="84"/>
    </row>
    <row r="93" customFormat="false" ht="15" hidden="false" customHeight="false" outlineLevel="0" collapsed="false">
      <c r="A93" s="5" t="n">
        <v>4</v>
      </c>
      <c r="B93" s="2" t="s">
        <v>104</v>
      </c>
      <c r="C93" s="65" t="s">
        <v>35</v>
      </c>
      <c r="D93" s="62" t="s">
        <v>36</v>
      </c>
    </row>
    <row r="94" customFormat="false" ht="15" hidden="false" customHeight="false" outlineLevel="0" collapsed="false">
      <c r="A94" s="12" t="s">
        <v>91</v>
      </c>
      <c r="B94" s="6" t="s">
        <v>105</v>
      </c>
      <c r="C94" s="63"/>
      <c r="D94" s="60" t="n">
        <f aca="false">D85</f>
        <v>203.0151502368</v>
      </c>
    </row>
    <row r="95" customFormat="false" ht="15" hidden="false" customHeight="false" outlineLevel="0" collapsed="false">
      <c r="A95" s="12" t="s">
        <v>100</v>
      </c>
      <c r="B95" s="6" t="s">
        <v>101</v>
      </c>
      <c r="C95" s="63"/>
      <c r="D95" s="60"/>
    </row>
    <row r="96" customFormat="false" ht="15" hidden="false" customHeight="false" outlineLevel="0" collapsed="false">
      <c r="A96" s="24" t="s">
        <v>77</v>
      </c>
      <c r="B96" s="24"/>
      <c r="C96" s="83"/>
      <c r="D96" s="35" t="n">
        <f aca="false">SUM(D94:D95)</f>
        <v>203.0151502368</v>
      </c>
    </row>
    <row r="97" customFormat="false" ht="15" hidden="false" customHeight="false" outlineLevel="0" collapsed="false">
      <c r="A97" s="2" t="s">
        <v>106</v>
      </c>
      <c r="B97" s="2"/>
      <c r="C97" s="2"/>
      <c r="D97" s="2"/>
      <c r="E97" s="17"/>
    </row>
    <row r="98" customFormat="false" ht="15" hidden="false" customHeight="false" outlineLevel="0" collapsed="false">
      <c r="A98" s="5" t="n">
        <v>5</v>
      </c>
      <c r="B98" s="2" t="s">
        <v>107</v>
      </c>
      <c r="C98" s="65" t="s">
        <v>35</v>
      </c>
      <c r="D98" s="62" t="s">
        <v>36</v>
      </c>
      <c r="E98" s="17"/>
    </row>
    <row r="99" customFormat="false" ht="15" hidden="false" customHeight="false" outlineLevel="0" collapsed="false">
      <c r="A99" s="12" t="s">
        <v>6</v>
      </c>
      <c r="B99" s="3" t="s">
        <v>108</v>
      </c>
      <c r="C99" s="12"/>
      <c r="D99" s="73" t="n">
        <v>88.81</v>
      </c>
      <c r="E99" s="17"/>
    </row>
    <row r="100" customFormat="false" ht="15" hidden="false" customHeight="false" outlineLevel="0" collapsed="false">
      <c r="A100" s="12" t="s">
        <v>8</v>
      </c>
      <c r="B100" s="3" t="s">
        <v>109</v>
      </c>
      <c r="C100" s="12"/>
      <c r="D100" s="73"/>
      <c r="E100" s="17"/>
    </row>
    <row r="101" customFormat="false" ht="22.5" hidden="false" customHeight="true" outlineLevel="0" collapsed="false">
      <c r="A101" s="12" t="s">
        <v>14</v>
      </c>
      <c r="B101" s="3" t="s">
        <v>110</v>
      </c>
      <c r="C101" s="85"/>
      <c r="D101" s="39"/>
      <c r="E101" s="17"/>
    </row>
    <row r="102" customFormat="false" ht="18" hidden="false" customHeight="true" outlineLevel="0" collapsed="false">
      <c r="A102" s="24" t="s">
        <v>77</v>
      </c>
      <c r="B102" s="24"/>
      <c r="C102" s="85"/>
      <c r="D102" s="51" t="n">
        <f aca="false">SUM(D99:D101)</f>
        <v>88.81</v>
      </c>
      <c r="E102" s="17"/>
    </row>
    <row r="103" customFormat="false" ht="15" hidden="false" customHeight="false" outlineLevel="0" collapsed="false">
      <c r="A103" s="2" t="s">
        <v>111</v>
      </c>
      <c r="B103" s="2"/>
      <c r="C103" s="2"/>
      <c r="D103" s="2"/>
    </row>
    <row r="104" customFormat="false" ht="15" hidden="false" customHeight="false" outlineLevel="0" collapsed="false">
      <c r="A104" s="5" t="n">
        <v>6</v>
      </c>
      <c r="B104" s="80" t="s">
        <v>112</v>
      </c>
      <c r="C104" s="85" t="s">
        <v>113</v>
      </c>
      <c r="D104" s="51"/>
    </row>
    <row r="105" customFormat="false" ht="15" hidden="false" customHeight="false" outlineLevel="0" collapsed="false">
      <c r="A105" s="12" t="s">
        <v>6</v>
      </c>
      <c r="B105" s="86" t="s">
        <v>114</v>
      </c>
      <c r="C105" s="87" t="n">
        <v>0.06</v>
      </c>
      <c r="D105" s="39" t="n">
        <f aca="false">D124*C105</f>
        <v>215.959379036928</v>
      </c>
      <c r="E105" s="23"/>
    </row>
    <row r="106" customFormat="false" ht="15" hidden="false" customHeight="false" outlineLevel="0" collapsed="false">
      <c r="A106" s="12" t="s">
        <v>8</v>
      </c>
      <c r="B106" s="86" t="s">
        <v>115</v>
      </c>
      <c r="C106" s="87" t="n">
        <v>0.0679</v>
      </c>
      <c r="D106" s="39" t="n">
        <f aca="false">(D124+D105)*C106</f>
        <v>259.057672446731</v>
      </c>
      <c r="E106" s="23"/>
    </row>
    <row r="107" customFormat="false" ht="15" hidden="false" customHeight="false" outlineLevel="0" collapsed="false">
      <c r="A107" s="88" t="s">
        <v>11</v>
      </c>
      <c r="B107" s="6" t="s">
        <v>116</v>
      </c>
      <c r="C107" s="89"/>
      <c r="D107" s="39"/>
      <c r="E107" s="23"/>
    </row>
    <row r="108" customFormat="false" ht="15" hidden="false" customHeight="false" outlineLevel="0" collapsed="false">
      <c r="A108" s="88" t="s">
        <v>117</v>
      </c>
      <c r="B108" s="6" t="s">
        <v>118</v>
      </c>
      <c r="C108" s="90" t="n">
        <v>1.65</v>
      </c>
      <c r="D108" s="39" t="n">
        <f aca="false">D126*C108/100</f>
        <v>78.3983796905371</v>
      </c>
      <c r="E108" s="91"/>
    </row>
    <row r="109" customFormat="false" ht="15" hidden="false" customHeight="false" outlineLevel="0" collapsed="false">
      <c r="A109" s="88"/>
      <c r="B109" s="6" t="s">
        <v>119</v>
      </c>
      <c r="C109" s="90" t="n">
        <v>7.6</v>
      </c>
      <c r="D109" s="39" t="n">
        <f aca="false">D126*C109/100</f>
        <v>361.107688271565</v>
      </c>
      <c r="E109" s="91"/>
    </row>
    <row r="110" customFormat="false" ht="15" hidden="false" customHeight="false" outlineLevel="0" collapsed="false">
      <c r="A110" s="88" t="s">
        <v>120</v>
      </c>
      <c r="B110" s="6" t="s">
        <v>121</v>
      </c>
      <c r="C110" s="90"/>
      <c r="D110" s="39"/>
      <c r="E110" s="23"/>
    </row>
    <row r="111" customFormat="false" ht="15" hidden="false" customHeight="false" outlineLevel="0" collapsed="false">
      <c r="A111" s="88" t="s">
        <v>122</v>
      </c>
      <c r="B111" s="6" t="s">
        <v>123</v>
      </c>
      <c r="C111" s="90" t="n">
        <v>5</v>
      </c>
      <c r="D111" s="39" t="n">
        <f aca="false">D126*C111/100</f>
        <v>237.570847547082</v>
      </c>
      <c r="E111" s="23"/>
    </row>
    <row r="112" customFormat="false" ht="13.8" hidden="false" customHeight="false" outlineLevel="0" collapsed="false">
      <c r="C112" s="17"/>
      <c r="D112" s="92"/>
    </row>
    <row r="113" customFormat="false" ht="15" hidden="false" customHeight="false" outlineLevel="0" collapsed="false">
      <c r="A113" s="24" t="s">
        <v>124</v>
      </c>
      <c r="B113" s="24"/>
      <c r="C113" s="93" t="n">
        <f aca="false">C108+C109+C111</f>
        <v>14.25</v>
      </c>
      <c r="D113" s="94" t="n">
        <f aca="false">SUM(D105:D111)</f>
        <v>1152.09396699284</v>
      </c>
      <c r="E113" s="23"/>
    </row>
    <row r="114" customFormat="false" ht="15" hidden="false" customHeight="true" outlineLevel="0" collapsed="false">
      <c r="A114" s="8" t="s">
        <v>125</v>
      </c>
      <c r="B114" s="8"/>
      <c r="C114" s="95" t="n">
        <f aca="false">(1-(C108+C109+C111)/100)</f>
        <v>0.8575</v>
      </c>
      <c r="D114" s="39"/>
    </row>
    <row r="115" customFormat="false" ht="15" hidden="false" customHeight="false" outlineLevel="0" collapsed="false">
      <c r="A115" s="8"/>
      <c r="B115" s="8"/>
      <c r="C115" s="51" t="n">
        <f aca="false">(D124+D105+D106)/C114</f>
        <v>4751.41695094164</v>
      </c>
      <c r="D115" s="51"/>
    </row>
    <row r="116" customFormat="false" ht="15" hidden="false" customHeight="false" outlineLevel="0" collapsed="false">
      <c r="A116" s="12" t="s">
        <v>77</v>
      </c>
      <c r="B116" s="12"/>
      <c r="C116" s="12"/>
      <c r="D116" s="39"/>
    </row>
    <row r="117" customFormat="false" ht="15" hidden="false" customHeight="false" outlineLevel="0" collapsed="false">
      <c r="A117" s="2" t="s">
        <v>126</v>
      </c>
      <c r="B117" s="2"/>
      <c r="C117" s="2"/>
      <c r="D117" s="2"/>
    </row>
    <row r="118" customFormat="false" ht="15.95" hidden="false" customHeight="true" outlineLevel="0" collapsed="false">
      <c r="A118" s="5"/>
      <c r="B118" s="84" t="s">
        <v>127</v>
      </c>
      <c r="C118" s="84"/>
      <c r="D118" s="62" t="s">
        <v>36</v>
      </c>
    </row>
    <row r="119" customFormat="false" ht="15" hidden="false" customHeight="false" outlineLevel="0" collapsed="false">
      <c r="A119" s="12" t="s">
        <v>6</v>
      </c>
      <c r="B119" s="3" t="s">
        <v>128</v>
      </c>
      <c r="C119" s="3"/>
      <c r="D119" s="39" t="n">
        <f aca="false">D32</f>
        <v>1699.14</v>
      </c>
    </row>
    <row r="120" customFormat="false" ht="15" hidden="false" customHeight="false" outlineLevel="0" collapsed="false">
      <c r="A120" s="12" t="s">
        <v>8</v>
      </c>
      <c r="B120" s="3" t="s">
        <v>129</v>
      </c>
      <c r="C120" s="3"/>
      <c r="D120" s="39" t="n">
        <f aca="false">D65</f>
        <v>1481.133027072</v>
      </c>
    </row>
    <row r="121" customFormat="false" ht="15" hidden="false" customHeight="false" outlineLevel="0" collapsed="false">
      <c r="A121" s="12" t="s">
        <v>11</v>
      </c>
      <c r="B121" s="96" t="s">
        <v>130</v>
      </c>
      <c r="C121" s="96"/>
      <c r="D121" s="39" t="n">
        <f aca="false">D74</f>
        <v>127.22480664</v>
      </c>
    </row>
    <row r="122" customFormat="false" ht="15" hidden="false" customHeight="false" outlineLevel="0" collapsed="false">
      <c r="A122" s="12" t="s">
        <v>14</v>
      </c>
      <c r="B122" s="3" t="s">
        <v>131</v>
      </c>
      <c r="C122" s="3"/>
      <c r="D122" s="39" t="n">
        <f aca="false">D96</f>
        <v>203.0151502368</v>
      </c>
    </row>
    <row r="123" customFormat="false" ht="15" hidden="false" customHeight="false" outlineLevel="0" collapsed="false">
      <c r="A123" s="12" t="s">
        <v>41</v>
      </c>
      <c r="B123" s="3" t="s">
        <v>132</v>
      </c>
      <c r="C123" s="3"/>
      <c r="D123" s="39" t="n">
        <f aca="false">D102</f>
        <v>88.81</v>
      </c>
    </row>
    <row r="124" customFormat="false" ht="15" hidden="false" customHeight="false" outlineLevel="0" collapsed="false">
      <c r="A124" s="2" t="s">
        <v>133</v>
      </c>
      <c r="B124" s="2"/>
      <c r="C124" s="2"/>
      <c r="D124" s="51" t="n">
        <f aca="false">SUM(D119:D123)</f>
        <v>3599.3229839488</v>
      </c>
    </row>
    <row r="125" customFormat="false" ht="15" hidden="false" customHeight="false" outlineLevel="0" collapsed="false">
      <c r="A125" s="97" t="s">
        <v>43</v>
      </c>
      <c r="B125" s="98" t="s">
        <v>134</v>
      </c>
      <c r="C125" s="98"/>
      <c r="D125" s="99" t="n">
        <f aca="false">D113</f>
        <v>1152.09396699284</v>
      </c>
    </row>
    <row r="126" customFormat="false" ht="15" hidden="false" customHeight="false" outlineLevel="0" collapsed="false">
      <c r="A126" s="2" t="s">
        <v>135</v>
      </c>
      <c r="B126" s="2"/>
      <c r="C126" s="2"/>
      <c r="D126" s="100" t="n">
        <f aca="false">(D124+D105+D106)/(1-(C111+C109+C108)/100)</f>
        <v>4751.41695094164</v>
      </c>
    </row>
    <row r="127" customFormat="false" ht="15" hidden="false" customHeight="false" outlineLevel="0" collapsed="false">
      <c r="A127" s="12" t="s">
        <v>45</v>
      </c>
      <c r="B127" s="101" t="s">
        <v>136</v>
      </c>
      <c r="C127" s="102"/>
      <c r="D127" s="103" t="n">
        <f aca="false">D15*D126*12</f>
        <v>342102.020467798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3">
    <mergeCell ref="A1:D3"/>
    <mergeCell ref="A4:B4"/>
    <mergeCell ref="C4:D4"/>
    <mergeCell ref="A5:B5"/>
    <mergeCell ref="C5:D5"/>
    <mergeCell ref="A6:B6"/>
    <mergeCell ref="C6:D6"/>
    <mergeCell ref="A7:B7"/>
    <mergeCell ref="C7:D7"/>
    <mergeCell ref="A8:D8"/>
    <mergeCell ref="C9:D9"/>
    <mergeCell ref="C10:D10"/>
    <mergeCell ref="C11:D11"/>
    <mergeCell ref="C12:D12"/>
    <mergeCell ref="A13:D13"/>
    <mergeCell ref="A14:B14"/>
    <mergeCell ref="A15:B15"/>
    <mergeCell ref="A16:D16"/>
    <mergeCell ref="A17:D17"/>
    <mergeCell ref="C18:D18"/>
    <mergeCell ref="C19:D19"/>
    <mergeCell ref="C20:D20"/>
    <mergeCell ref="C21:D21"/>
    <mergeCell ref="C22:D22"/>
    <mergeCell ref="A23:D23"/>
    <mergeCell ref="A32:C32"/>
    <mergeCell ref="A33:D33"/>
    <mergeCell ref="A34:D34"/>
    <mergeCell ref="A40:C40"/>
    <mergeCell ref="A41:D41"/>
    <mergeCell ref="A51:B51"/>
    <mergeCell ref="A52:D52"/>
    <mergeCell ref="A59:B59"/>
    <mergeCell ref="A60:D60"/>
    <mergeCell ref="B61:C61"/>
    <mergeCell ref="A65:B65"/>
    <mergeCell ref="A66:D66"/>
    <mergeCell ref="A74:B74"/>
    <mergeCell ref="A75:D75"/>
    <mergeCell ref="A76:D76"/>
    <mergeCell ref="A85:B85"/>
    <mergeCell ref="A86:D86"/>
    <mergeCell ref="A90:B90"/>
    <mergeCell ref="A91:B91"/>
    <mergeCell ref="A92:D92"/>
    <mergeCell ref="A96:B96"/>
    <mergeCell ref="A97:D97"/>
    <mergeCell ref="A102:B102"/>
    <mergeCell ref="A103:D103"/>
    <mergeCell ref="A108:A109"/>
    <mergeCell ref="A113:B113"/>
    <mergeCell ref="A114:B115"/>
    <mergeCell ref="A116:C116"/>
    <mergeCell ref="A117:D117"/>
    <mergeCell ref="B118:C118"/>
    <mergeCell ref="B119:C119"/>
    <mergeCell ref="B120:C120"/>
    <mergeCell ref="B121:C121"/>
    <mergeCell ref="B122:C122"/>
    <mergeCell ref="B123:C123"/>
    <mergeCell ref="A124:C124"/>
    <mergeCell ref="B125:C125"/>
    <mergeCell ref="A126:C126"/>
  </mergeCells>
  <printOptions headings="false" gridLines="false" gridLinesSet="true" horizontalCentered="false" verticalCentered="false"/>
  <pageMargins left="0.590277777777778" right="0.590277777777778" top="0.855555555555556" bottom="0.855555555555556" header="0.590277777777778" footer="0.590277777777778"/>
  <pageSetup paperSize="9" scale="7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B1" activeCellId="0" sqref="B1"/>
    </sheetView>
  </sheetViews>
  <sheetFormatPr defaultRowHeight="16.5"/>
  <cols>
    <col collapsed="false" hidden="false" max="1" min="1" style="17" width="5.29302325581395"/>
    <col collapsed="false" hidden="false" max="2" min="2" style="0" width="16.7116279069767"/>
    <col collapsed="false" hidden="false" max="3" min="3" style="0" width="34.8604651162791"/>
    <col collapsed="false" hidden="false" max="4" min="4" style="0" width="12.2837209302326"/>
    <col collapsed="false" hidden="false" max="5" min="5" style="0" width="12.9953488372093"/>
    <col collapsed="false" hidden="false" max="6" min="6" style="0" width="12.2837209302326"/>
    <col collapsed="false" hidden="false" max="7" min="7" style="0" width="12.706976744186"/>
    <col collapsed="false" hidden="false" max="1025" min="8" style="17" width="9.35348837209302"/>
  </cols>
  <sheetData>
    <row r="1" customFormat="false" ht="16.5" hidden="false" customHeight="false" outlineLevel="0" collapsed="false">
      <c r="B1" s="104" t="s">
        <v>137</v>
      </c>
      <c r="C1" s="104"/>
      <c r="D1" s="104"/>
      <c r="E1" s="104"/>
      <c r="F1" s="104"/>
      <c r="G1" s="104"/>
    </row>
    <row r="2" customFormat="false" ht="16.5" hidden="false" customHeight="false" outlineLevel="0" collapsed="false">
      <c r="B2" s="104" t="s">
        <v>138</v>
      </c>
      <c r="C2" s="104"/>
      <c r="D2" s="104"/>
      <c r="E2" s="104"/>
      <c r="F2" s="104"/>
      <c r="G2" s="104"/>
    </row>
    <row r="3" customFormat="false" ht="16.5" hidden="false" customHeight="false" outlineLevel="0" collapsed="false">
      <c r="B3" s="105"/>
      <c r="C3" s="105"/>
      <c r="D3" s="105"/>
      <c r="E3" s="105"/>
      <c r="F3" s="105"/>
      <c r="G3" s="105"/>
    </row>
    <row r="4" customFormat="false" ht="16.5" hidden="false" customHeight="false" outlineLevel="0" collapsed="false">
      <c r="B4" s="106" t="s">
        <v>139</v>
      </c>
      <c r="C4" s="106" t="s">
        <v>140</v>
      </c>
      <c r="D4" s="107" t="s">
        <v>141</v>
      </c>
      <c r="E4" s="108" t="s">
        <v>142</v>
      </c>
      <c r="F4" s="108" t="s">
        <v>143</v>
      </c>
      <c r="G4" s="107" t="s">
        <v>144</v>
      </c>
    </row>
    <row r="5" customFormat="false" ht="22.5" hidden="false" customHeight="true" outlineLevel="0" collapsed="false">
      <c r="B5" s="109" t="s">
        <v>145</v>
      </c>
      <c r="C5" s="110" t="s">
        <v>146</v>
      </c>
      <c r="D5" s="111" t="n">
        <v>6</v>
      </c>
      <c r="E5" s="112" t="n">
        <f aca="false">Recepcionista!D126</f>
        <v>4751.41695094164</v>
      </c>
      <c r="F5" s="112" t="n">
        <f aca="false">E5*D5</f>
        <v>28508.5017056499</v>
      </c>
      <c r="G5" s="112" t="n">
        <f aca="false">F5*12</f>
        <v>342102.020467798</v>
      </c>
    </row>
    <row r="6" customFormat="false" ht="16.5" hidden="false" customHeight="false" outlineLevel="0" collapsed="false">
      <c r="B6" s="109"/>
      <c r="C6" s="113" t="s">
        <v>57</v>
      </c>
      <c r="D6" s="114"/>
      <c r="E6" s="115"/>
      <c r="F6" s="115"/>
      <c r="G6" s="112" t="n">
        <f aca="false">SUM(G5)</f>
        <v>342102.020467798</v>
      </c>
    </row>
  </sheetData>
  <mergeCells count="3">
    <mergeCell ref="B1:G1"/>
    <mergeCell ref="B2:G2"/>
    <mergeCell ref="B3:G3"/>
  </mergeCells>
  <printOptions headings="false" gridLines="false" gridLinesSet="true" horizontalCentered="false" verticalCentered="false"/>
  <pageMargins left="0.590277777777778" right="0.590277777777778" top="0.729166666666667" bottom="0.729166666666667" header="0.590277777777778" footer="0.590277777777778"/>
  <pageSetup paperSize="9" scale="8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G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5" activeCellId="0" sqref="H15"/>
    </sheetView>
  </sheetViews>
  <sheetFormatPr defaultRowHeight="14.25"/>
  <cols>
    <col collapsed="false" hidden="false" max="1" min="1" style="0" width="9.10697674418605"/>
    <col collapsed="false" hidden="false" max="2" min="2" style="0" width="42.7023255813953"/>
    <col collapsed="false" hidden="false" max="3" min="3" style="0" width="12.306976744186"/>
    <col collapsed="false" hidden="false" max="6" min="4" style="0" width="9.10697674418605"/>
    <col collapsed="false" hidden="false" max="7" min="7" style="0" width="22.2744186046512"/>
    <col collapsed="false" hidden="false" max="1025" min="8" style="0" width="9.10697674418605"/>
  </cols>
  <sheetData>
    <row r="3" customFormat="false" ht="19.5" hidden="true" customHeight="true" outlineLevel="0" collapsed="false"/>
    <row r="4" customFormat="false" ht="14.25" hidden="true" customHeight="false" outlineLevel="0" collapsed="false">
      <c r="A4" s="116"/>
      <c r="B4" s="116"/>
      <c r="C4" s="116"/>
      <c r="D4" s="116"/>
      <c r="E4" s="116"/>
      <c r="F4" s="116"/>
      <c r="G4" s="116"/>
    </row>
    <row r="5" customFormat="false" ht="14.25" hidden="false" customHeight="true" outlineLevel="0" collapsed="false">
      <c r="A5" s="117" t="s">
        <v>147</v>
      </c>
      <c r="B5" s="117"/>
      <c r="C5" s="117"/>
      <c r="D5" s="117"/>
      <c r="E5" s="117"/>
      <c r="F5" s="117"/>
      <c r="G5" s="117"/>
    </row>
    <row r="6" customFormat="false" ht="39" hidden="false" customHeight="true" outlineLevel="0" collapsed="false">
      <c r="A6" s="117" t="s">
        <v>148</v>
      </c>
      <c r="B6" s="117" t="s">
        <v>149</v>
      </c>
      <c r="C6" s="117" t="s">
        <v>150</v>
      </c>
      <c r="D6" s="117" t="s">
        <v>151</v>
      </c>
      <c r="E6" s="117" t="s">
        <v>152</v>
      </c>
      <c r="F6" s="117" t="s">
        <v>153</v>
      </c>
      <c r="G6" s="117" t="s">
        <v>154</v>
      </c>
    </row>
    <row r="7" customFormat="false" ht="36.75" hidden="false" customHeight="true" outlineLevel="0" collapsed="false">
      <c r="A7" s="118" t="n">
        <v>1</v>
      </c>
      <c r="B7" s="119" t="s">
        <v>155</v>
      </c>
      <c r="C7" s="118" t="n">
        <v>2</v>
      </c>
      <c r="D7" s="118" t="s">
        <v>156</v>
      </c>
      <c r="E7" s="120" t="n">
        <v>73.4</v>
      </c>
      <c r="F7" s="120" t="n">
        <f aca="false">C7*E7</f>
        <v>146.8</v>
      </c>
      <c r="G7" s="120" t="n">
        <f aca="false">E7*2/12*2</f>
        <v>24.4666666666667</v>
      </c>
    </row>
    <row r="8" customFormat="false" ht="35.25" hidden="false" customHeight="true" outlineLevel="0" collapsed="false">
      <c r="A8" s="118" t="n">
        <v>2</v>
      </c>
      <c r="B8" s="121" t="s">
        <v>157</v>
      </c>
      <c r="C8" s="118" t="n">
        <v>3</v>
      </c>
      <c r="D8" s="118" t="s">
        <v>156</v>
      </c>
      <c r="E8" s="120" t="n">
        <v>68.12</v>
      </c>
      <c r="F8" s="120" t="n">
        <f aca="false">C8*E8</f>
        <v>204.36</v>
      </c>
      <c r="G8" s="120" t="n">
        <f aca="false">E8*3/12*2</f>
        <v>34.06</v>
      </c>
    </row>
    <row r="9" customFormat="false" ht="35.25" hidden="false" customHeight="true" outlineLevel="0" collapsed="false">
      <c r="A9" s="122" t="n">
        <v>3</v>
      </c>
      <c r="B9" s="123" t="s">
        <v>158</v>
      </c>
      <c r="C9" s="124" t="n">
        <v>1</v>
      </c>
      <c r="D9" s="118" t="s">
        <v>156</v>
      </c>
      <c r="E9" s="120" t="n">
        <v>99.03</v>
      </c>
      <c r="F9" s="120" t="n">
        <f aca="false">C9*E9</f>
        <v>99.03</v>
      </c>
      <c r="G9" s="120" t="n">
        <f aca="false">E9*1/12*2</f>
        <v>16.505</v>
      </c>
    </row>
    <row r="10" customFormat="false" ht="36" hidden="false" customHeight="true" outlineLevel="0" collapsed="false">
      <c r="A10" s="122" t="n">
        <v>4</v>
      </c>
      <c r="B10" s="125" t="s">
        <v>159</v>
      </c>
      <c r="C10" s="124" t="n">
        <v>1</v>
      </c>
      <c r="D10" s="118" t="s">
        <v>156</v>
      </c>
      <c r="E10" s="120" t="n">
        <v>82.68</v>
      </c>
      <c r="F10" s="120" t="n">
        <f aca="false">C10*E10</f>
        <v>82.68</v>
      </c>
      <c r="G10" s="120" t="n">
        <f aca="false">E10*1/12*2</f>
        <v>13.78</v>
      </c>
    </row>
    <row r="11" customFormat="false" ht="17.25" hidden="false" customHeight="true" outlineLevel="0" collapsed="false">
      <c r="A11" s="117" t="s">
        <v>57</v>
      </c>
      <c r="B11" s="117"/>
      <c r="C11" s="117"/>
      <c r="D11" s="117"/>
      <c r="E11" s="117"/>
      <c r="F11" s="117"/>
      <c r="G11" s="126" t="n">
        <f aca="false">SUM(G7:G10)</f>
        <v>88.8116666666667</v>
      </c>
    </row>
  </sheetData>
  <mergeCells count="2">
    <mergeCell ref="A5:G5"/>
    <mergeCell ref="A11:F1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66451</TotalTime>
  <Application>LibreOffice/5.0.6.3$Windows_x86 LibreOffice_project/490fc03b25318460cfc54456516ea2519c11d1aa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2017-03-22T08:41:36Z</dcterms:created>
  <dc:creator>usuario</dc:creator>
  <dc:language>pt-BR</dc:language>
  <cp:lastPrinted>2018-04-26T11:15:41Z</cp:lastPrinted>
  <dcterms:modified xsi:type="dcterms:W3CDTF">2018-04-26T11:17:31Z</dcterms:modified>
  <cp:revision>150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